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fischertechnik-Buch\Kap. 09 - Die Achsschenkellenkung - fertig\"/>
    </mc:Choice>
  </mc:AlternateContent>
  <bookViews>
    <workbookView xWindow="0" yWindow="0" windowWidth="28800" windowHeight="13020"/>
  </bookViews>
  <sheets>
    <sheet name="Achsschenkellenkung" sheetId="1" r:id="rId1"/>
    <sheet name="Diagramm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C32" i="1" l="1"/>
  <c r="B6" i="1" l="1"/>
  <c r="C19" i="1" l="1"/>
  <c r="C31" i="1"/>
  <c r="C25" i="1"/>
  <c r="C28" i="1"/>
  <c r="D28" i="1" s="1"/>
  <c r="F28" i="1" s="1"/>
  <c r="C29" i="1"/>
  <c r="C17" i="1"/>
  <c r="C24" i="1" l="1"/>
  <c r="D24" i="1" s="1"/>
  <c r="B21" i="1"/>
  <c r="C15" i="1"/>
  <c r="D15" i="1"/>
  <c r="F15" i="1" s="1"/>
  <c r="C20" i="1"/>
  <c r="D20" i="1" s="1"/>
  <c r="F20" i="1" s="1"/>
  <c r="J25" i="1"/>
  <c r="D29" i="1"/>
  <c r="J29" i="1"/>
  <c r="E28" i="1"/>
  <c r="G28" i="1" s="1"/>
  <c r="D25" i="1"/>
  <c r="F25" i="1" s="1"/>
  <c r="D19" i="1"/>
  <c r="F19" i="1" s="1"/>
  <c r="J19" i="1"/>
  <c r="J17" i="1"/>
  <c r="J28" i="1"/>
  <c r="D31" i="1"/>
  <c r="F31" i="1" s="1"/>
  <c r="D17" i="1"/>
  <c r="C21" i="1"/>
  <c r="C27" i="1"/>
  <c r="C18" i="1"/>
  <c r="C22" i="1"/>
  <c r="C26" i="1"/>
  <c r="C30" i="1"/>
  <c r="C23" i="1"/>
  <c r="C16" i="1"/>
  <c r="C14" i="1"/>
  <c r="J31" i="1"/>
  <c r="J15" i="1"/>
  <c r="B15" i="1" l="1"/>
  <c r="B18" i="1"/>
  <c r="J24" i="1"/>
  <c r="B28" i="1"/>
  <c r="B17" i="1"/>
  <c r="B31" i="1"/>
  <c r="F24" i="1"/>
  <c r="E24" i="1"/>
  <c r="B24" i="1"/>
  <c r="B27" i="1"/>
  <c r="B30" i="1"/>
  <c r="B29" i="1"/>
  <c r="B32" i="1"/>
  <c r="E15" i="1"/>
  <c r="G15" i="1" s="1"/>
  <c r="B20" i="1"/>
  <c r="B23" i="1"/>
  <c r="B26" i="1"/>
  <c r="B25" i="1"/>
  <c r="B11" i="1"/>
  <c r="J20" i="1"/>
  <c r="B14" i="1"/>
  <c r="B16" i="1"/>
  <c r="B19" i="1"/>
  <c r="B22" i="1"/>
  <c r="E19" i="1"/>
  <c r="G19" i="1" s="1"/>
  <c r="I19" i="1" s="1"/>
  <c r="E31" i="1"/>
  <c r="G31" i="1" s="1"/>
  <c r="H31" i="1" s="1"/>
  <c r="D32" i="1"/>
  <c r="F32" i="1" s="1"/>
  <c r="J32" i="1"/>
  <c r="J22" i="1"/>
  <c r="D22" i="1"/>
  <c r="F22" i="1" s="1"/>
  <c r="J14" i="1"/>
  <c r="D14" i="1"/>
  <c r="F14" i="1" s="1"/>
  <c r="J23" i="1"/>
  <c r="D23" i="1"/>
  <c r="F23" i="1" s="1"/>
  <c r="D18" i="1"/>
  <c r="F18" i="1" s="1"/>
  <c r="J18" i="1"/>
  <c r="F17" i="1"/>
  <c r="E17" i="1"/>
  <c r="D30" i="1"/>
  <c r="F30" i="1" s="1"/>
  <c r="J30" i="1"/>
  <c r="J27" i="1"/>
  <c r="D27" i="1"/>
  <c r="F27" i="1" s="1"/>
  <c r="F29" i="1"/>
  <c r="E29" i="1"/>
  <c r="J16" i="1"/>
  <c r="D16" i="1"/>
  <c r="F16" i="1" s="1"/>
  <c r="J26" i="1"/>
  <c r="D26" i="1"/>
  <c r="F26" i="1" s="1"/>
  <c r="D21" i="1"/>
  <c r="F21" i="1" s="1"/>
  <c r="J21" i="1"/>
  <c r="E20" i="1"/>
  <c r="G20" i="1" s="1"/>
  <c r="H28" i="1"/>
  <c r="I28" i="1"/>
  <c r="E25" i="1"/>
  <c r="G25" i="1" s="1"/>
  <c r="G29" i="1" l="1"/>
  <c r="H29" i="1" s="1"/>
  <c r="G24" i="1"/>
  <c r="H24" i="1" s="1"/>
  <c r="H19" i="1"/>
  <c r="E22" i="1"/>
  <c r="G22" i="1" s="1"/>
  <c r="H22" i="1" s="1"/>
  <c r="I15" i="1"/>
  <c r="H15" i="1"/>
  <c r="E26" i="1"/>
  <c r="G26" i="1" s="1"/>
  <c r="I26" i="1" s="1"/>
  <c r="I31" i="1"/>
  <c r="K31" i="1" s="1"/>
  <c r="L31" i="1" s="1"/>
  <c r="E16" i="1"/>
  <c r="G16" i="1" s="1"/>
  <c r="I16" i="1" s="1"/>
  <c r="E32" i="1"/>
  <c r="G32" i="1" s="1"/>
  <c r="H32" i="1" s="1"/>
  <c r="I20" i="1"/>
  <c r="H20" i="1"/>
  <c r="H25" i="1"/>
  <c r="I25" i="1"/>
  <c r="E21" i="1"/>
  <c r="G21" i="1" s="1"/>
  <c r="E27" i="1"/>
  <c r="G27" i="1" s="1"/>
  <c r="M19" i="1"/>
  <c r="K19" i="1"/>
  <c r="L19" i="1" s="1"/>
  <c r="N19" i="1"/>
  <c r="E14" i="1"/>
  <c r="G14" i="1" s="1"/>
  <c r="M28" i="1"/>
  <c r="K28" i="1"/>
  <c r="L28" i="1" s="1"/>
  <c r="N28" i="1"/>
  <c r="E30" i="1"/>
  <c r="G30" i="1" s="1"/>
  <c r="N31" i="1"/>
  <c r="G17" i="1"/>
  <c r="E18" i="1"/>
  <c r="G18" i="1" s="1"/>
  <c r="E23" i="1"/>
  <c r="G23" i="1" s="1"/>
  <c r="I29" i="1" l="1"/>
  <c r="K29" i="1" s="1"/>
  <c r="L29" i="1" s="1"/>
  <c r="I22" i="1"/>
  <c r="K22" i="1" s="1"/>
  <c r="L22" i="1" s="1"/>
  <c r="H16" i="1"/>
  <c r="I24" i="1"/>
  <c r="H26" i="1"/>
  <c r="M31" i="1"/>
  <c r="O31" i="1" s="1"/>
  <c r="M15" i="1"/>
  <c r="N15" i="1"/>
  <c r="K15" i="1"/>
  <c r="L15" i="1" s="1"/>
  <c r="I32" i="1"/>
  <c r="M32" i="1" s="1"/>
  <c r="K25" i="1"/>
  <c r="L25" i="1" s="1"/>
  <c r="M25" i="1"/>
  <c r="N25" i="1"/>
  <c r="M16" i="1"/>
  <c r="K16" i="1"/>
  <c r="L16" i="1" s="1"/>
  <c r="N16" i="1"/>
  <c r="I23" i="1"/>
  <c r="H23" i="1"/>
  <c r="K20" i="1"/>
  <c r="L20" i="1" s="1"/>
  <c r="M20" i="1"/>
  <c r="N20" i="1"/>
  <c r="M22" i="1"/>
  <c r="H18" i="1"/>
  <c r="I18" i="1"/>
  <c r="I14" i="1"/>
  <c r="H14" i="1"/>
  <c r="H27" i="1"/>
  <c r="I27" i="1"/>
  <c r="K26" i="1"/>
  <c r="L26" i="1" s="1"/>
  <c r="M26" i="1"/>
  <c r="N26" i="1"/>
  <c r="H17" i="1"/>
  <c r="I17" i="1"/>
  <c r="H30" i="1"/>
  <c r="I30" i="1"/>
  <c r="O28" i="1"/>
  <c r="O19" i="1"/>
  <c r="H21" i="1"/>
  <c r="I21" i="1"/>
  <c r="N22" i="1" l="1"/>
  <c r="N29" i="1"/>
  <c r="M29" i="1"/>
  <c r="M24" i="1"/>
  <c r="K24" i="1"/>
  <c r="L24" i="1" s="1"/>
  <c r="N24" i="1"/>
  <c r="O24" i="1" s="1"/>
  <c r="K32" i="1"/>
  <c r="L32" i="1" s="1"/>
  <c r="N32" i="1"/>
  <c r="O32" i="1" s="1"/>
  <c r="O15" i="1"/>
  <c r="O22" i="1"/>
  <c r="O16" i="1"/>
  <c r="O20" i="1"/>
  <c r="O25" i="1"/>
  <c r="O26" i="1"/>
  <c r="M17" i="1"/>
  <c r="K17" i="1"/>
  <c r="L17" i="1" s="1"/>
  <c r="N17" i="1"/>
  <c r="M23" i="1"/>
  <c r="K23" i="1"/>
  <c r="L23" i="1" s="1"/>
  <c r="N23" i="1"/>
  <c r="M21" i="1"/>
  <c r="K21" i="1"/>
  <c r="L21" i="1" s="1"/>
  <c r="N21" i="1"/>
  <c r="M30" i="1"/>
  <c r="K30" i="1"/>
  <c r="L30" i="1" s="1"/>
  <c r="N30" i="1"/>
  <c r="M14" i="1"/>
  <c r="K14" i="1"/>
  <c r="L14" i="1" s="1"/>
  <c r="N14" i="1"/>
  <c r="K27" i="1"/>
  <c r="L27" i="1" s="1"/>
  <c r="M27" i="1"/>
  <c r="N27" i="1"/>
  <c r="K18" i="1"/>
  <c r="L18" i="1" s="1"/>
  <c r="M18" i="1"/>
  <c r="N18" i="1"/>
  <c r="O29" i="1" l="1"/>
  <c r="O18" i="1"/>
  <c r="O23" i="1"/>
  <c r="O21" i="1"/>
  <c r="O14" i="1"/>
  <c r="O30" i="1"/>
  <c r="O27" i="1"/>
  <c r="O17" i="1"/>
</calcChain>
</file>

<file path=xl/sharedStrings.xml><?xml version="1.0" encoding="utf-8"?>
<sst xmlns="http://schemas.openxmlformats.org/spreadsheetml/2006/main" count="43" uniqueCount="39">
  <si>
    <t>r</t>
  </si>
  <si>
    <t>ϕ</t>
  </si>
  <si>
    <t>α</t>
  </si>
  <si>
    <t>d</t>
  </si>
  <si>
    <t>b</t>
  </si>
  <si>
    <t>Trapezwinkel (Lenktrapez)</t>
  </si>
  <si>
    <t>l</t>
  </si>
  <si>
    <t>Achsabstand</t>
  </si>
  <si>
    <t>p</t>
  </si>
  <si>
    <t>q</t>
  </si>
  <si>
    <t>xC</t>
  </si>
  <si>
    <t>δ</t>
  </si>
  <si>
    <t>Einschlagwinkel bei D</t>
  </si>
  <si>
    <t>Einschlagwinkel bei A</t>
  </si>
  <si>
    <t>yB</t>
  </si>
  <si>
    <t>yC</t>
  </si>
  <si>
    <t>Länge der Spurstange</t>
  </si>
  <si>
    <t>xC, yC</t>
  </si>
  <si>
    <t>x- und y-Koordinate von C</t>
  </si>
  <si>
    <t>H</t>
  </si>
  <si>
    <t>β</t>
  </si>
  <si>
    <t>γ</t>
  </si>
  <si>
    <t>Streckwinkel</t>
  </si>
  <si>
    <r>
      <t>α = 90°-</t>
    </r>
    <r>
      <rPr>
        <sz val="11"/>
        <color theme="1"/>
        <rFont val="Calibri"/>
        <family val="2"/>
      </rPr>
      <t>λ</t>
    </r>
    <r>
      <rPr>
        <sz val="11"/>
        <color theme="1"/>
        <rFont val="Calibri"/>
        <family val="2"/>
        <scheme val="minor"/>
      </rPr>
      <t>i-</t>
    </r>
    <r>
      <rPr>
        <sz val="11"/>
        <color theme="1"/>
        <rFont val="Calibri"/>
        <family val="2"/>
      </rPr>
      <t>ϕ</t>
    </r>
  </si>
  <si>
    <t>λi</t>
  </si>
  <si>
    <t>λath</t>
  </si>
  <si>
    <t>λa = δ+ϕ-90°</t>
  </si>
  <si>
    <t>λF=λath-λa</t>
  </si>
  <si>
    <t>Länge der Lenkhebel</t>
  </si>
  <si>
    <t>e</t>
  </si>
  <si>
    <t>rs</t>
  </si>
  <si>
    <t>Spurkreisradius</t>
  </si>
  <si>
    <t>λimax</t>
  </si>
  <si>
    <t>maximaler innerer Einschlagwinkel</t>
  </si>
  <si>
    <t>α+β+γ+δ</t>
  </si>
  <si>
    <t>Abstand Drehpunkte Vorderachse</t>
  </si>
  <si>
    <t>Länge Achsschenkel</t>
  </si>
  <si>
    <t>Lenkfehlerberechnung Achsschenkellenkung</t>
  </si>
  <si>
    <t>(*nur die hellgrün hinterlegten Zellen ausfüllen - der Rest wird berechnet)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</si>
</sst>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0" fillId="0" borderId="1" xfId="0" applyBorder="1"/>
    <xf numFmtId="0" fontId="2" fillId="0" borderId="1" xfId="0" applyFont="1" applyBorder="1"/>
    <xf numFmtId="0" fontId="2" fillId="0" borderId="0" xfId="0" applyFont="1" applyBorder="1"/>
    <xf numFmtId="0" fontId="2" fillId="0" borderId="1" xfId="0" applyFont="1" applyFill="1" applyBorder="1"/>
    <xf numFmtId="0" fontId="2" fillId="0" borderId="0" xfId="0" applyFont="1" applyFill="1" applyBorder="1"/>
    <xf numFmtId="2" fontId="0" fillId="0" borderId="0" xfId="0" applyNumberFormat="1"/>
    <xf numFmtId="2" fontId="2" fillId="0" borderId="0" xfId="0" applyNumberFormat="1" applyFont="1" applyFill="1" applyBorder="1"/>
    <xf numFmtId="2" fontId="0" fillId="0" borderId="2" xfId="0" applyNumberFormat="1" applyFill="1" applyBorder="1"/>
    <xf numFmtId="2" fontId="0" fillId="0" borderId="0" xfId="0" applyNumberFormat="1" applyFill="1" applyBorder="1"/>
    <xf numFmtId="0" fontId="0" fillId="2" borderId="0" xfId="0" applyFill="1" applyProtection="1">
      <protection locked="0"/>
    </xf>
    <xf numFmtId="164" fontId="0" fillId="2" borderId="0" xfId="0" applyNumberFormat="1" applyFill="1" applyProtection="1">
      <protection locked="0"/>
    </xf>
  </cellXfs>
  <cellStyles count="1">
    <cellStyle name="Standard" xfId="0" builtinId="0"/>
  </cellStyles>
  <dxfs count="5">
    <dxf>
      <font>
        <color auto="1"/>
      </font>
      <fill>
        <patternFill>
          <bgColor rgb="FFFFFF00"/>
        </patternFill>
      </fill>
    </dxf>
    <dxf>
      <font>
        <strike val="0"/>
        <color auto="1"/>
      </font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chartsheet" Target="chartsheets/sheet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11"/>
          <c:order val="11"/>
          <c:tx>
            <c:strRef>
              <c:f>Achsschenkellenkung!$L$13</c:f>
              <c:strCache>
                <c:ptCount val="1"/>
                <c:pt idx="0">
                  <c:v>λF=λath-λa</c:v>
                </c:pt>
              </c:strCache>
            </c:strRef>
          </c:tx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numRef>
              <c:extLst>
                <c:ext xmlns:c15="http://schemas.microsoft.com/office/drawing/2012/chart" uri="{02D57815-91ED-43cb-92C2-25804820EDAC}">
                  <c15:fullRef>
                    <c15:sqref>Achsschenkellenkung!$A$14:$A$32</c15:sqref>
                  </c15:fullRef>
                </c:ext>
              </c:extLst>
              <c:f>Achsschenkellenkung!$A$14:$A$26</c:f>
              <c:numCache>
                <c:formatCode>General</c:formatCode>
                <c:ptCount val="13"/>
                <c:pt idx="0">
                  <c:v>1E-4</c:v>
                </c:pt>
                <c:pt idx="1">
                  <c:v>2.5</c:v>
                </c:pt>
                <c:pt idx="2">
                  <c:v>5</c:v>
                </c:pt>
                <c:pt idx="3">
                  <c:v>7.5</c:v>
                </c:pt>
                <c:pt idx="4">
                  <c:v>10</c:v>
                </c:pt>
                <c:pt idx="5">
                  <c:v>12.5</c:v>
                </c:pt>
                <c:pt idx="6">
                  <c:v>15</c:v>
                </c:pt>
                <c:pt idx="7">
                  <c:v>17.5</c:v>
                </c:pt>
                <c:pt idx="8">
                  <c:v>20</c:v>
                </c:pt>
                <c:pt idx="9">
                  <c:v>22.5</c:v>
                </c:pt>
                <c:pt idx="10">
                  <c:v>25</c:v>
                </c:pt>
                <c:pt idx="11">
                  <c:v>27.5</c:v>
                </c:pt>
                <c:pt idx="12">
                  <c:v>30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Achsschenkellenkung!$L$14:$L$32</c15:sqref>
                  </c15:fullRef>
                </c:ext>
              </c:extLst>
              <c:f>Achsschenkellenkung!$L$14:$L$26</c:f>
              <c:numCache>
                <c:formatCode>0.00</c:formatCode>
                <c:ptCount val="13"/>
                <c:pt idx="0">
                  <c:v>2.3427049037662295E-11</c:v>
                </c:pt>
                <c:pt idx="1">
                  <c:v>1.4156072703838785E-2</c:v>
                </c:pt>
                <c:pt idx="2">
                  <c:v>5.427144480756585E-2</c:v>
                </c:pt>
                <c:pt idx="3">
                  <c:v>0.11599365480686341</c:v>
                </c:pt>
                <c:pt idx="4">
                  <c:v>0.1940223719478702</c:v>
                </c:pt>
                <c:pt idx="5">
                  <c:v>0.28224429657648464</c:v>
                </c:pt>
                <c:pt idx="6">
                  <c:v>0.37381476596343433</c:v>
                </c:pt>
                <c:pt idx="7">
                  <c:v>0.46119418989955285</c:v>
                </c:pt>
                <c:pt idx="8">
                  <c:v>0.53614489324259296</c:v>
                </c:pt>
                <c:pt idx="9">
                  <c:v>0.58969191684656508</c:v>
                </c:pt>
                <c:pt idx="10">
                  <c:v>0.61204964481380131</c:v>
                </c:pt>
                <c:pt idx="11">
                  <c:v>0.59251469279650948</c:v>
                </c:pt>
                <c:pt idx="12">
                  <c:v>0.51932427859358654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5448648"/>
        <c:axId val="401145000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Achsschenkellenkung!$A$13</c15:sqref>
                        </c15:formulaRef>
                      </c:ext>
                    </c:extLst>
                    <c:strCache>
                      <c:ptCount val="1"/>
                      <c:pt idx="0">
                        <c:v>λi</c:v>
                      </c:pt>
                    </c:strCache>
                  </c:strRef>
                </c:tx>
                <c:spPr>
                  <a:ln w="28575" cap="rnd">
                    <a:solidFill>
                      <a:schemeClr val="accent1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1"/>
                <c:order val="1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Achsschenkellenkung!$B$13</c15:sqref>
                        </c15:formulaRef>
                      </c:ext>
                    </c:extLst>
                    <c:strCache>
                      <c:ptCount val="1"/>
                      <c:pt idx="0">
                        <c:v>λath</c:v>
                      </c:pt>
                    </c:strCache>
                  </c:strRef>
                </c:tx>
                <c:spPr>
                  <a:ln w="28575" cap="rnd">
                    <a:solidFill>
                      <a:schemeClr val="accent2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Achsschenkellenkung!$B$14:$B$32</c15:sqref>
                        </c15:fullRef>
                        <c15:formulaRef>
                          <c15:sqref>Achsschenkellenkung!$B$14:$B$26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9.9999929723082622E-5</c:v>
                      </c:pt>
                      <c:pt idx="1">
                        <c:v>2.4568617167735334</c:v>
                      </c:pt>
                      <c:pt idx="2">
                        <c:v>4.8306733523440952</c:v>
                      </c:pt>
                      <c:pt idx="3">
                        <c:v>7.1264168680600273</c:v>
                      </c:pt>
                      <c:pt idx="4">
                        <c:v>9.3491815532971678</c:v>
                      </c:pt>
                      <c:pt idx="5">
                        <c:v>11.504080577146818</c:v>
                      </c:pt>
                      <c:pt idx="6">
                        <c:v>13.596188088412784</c:v>
                      </c:pt>
                      <c:pt idx="7">
                        <c:v>15.630493633874101</c:v>
                      </c:pt>
                      <c:pt idx="8">
                        <c:v>17.611870866035474</c:v>
                      </c:pt>
                      <c:pt idx="9">
                        <c:v>19.545057826580003</c:v>
                      </c:pt>
                      <c:pt idx="10">
                        <c:v>21.434646454244863</c:v>
                      </c:pt>
                      <c:pt idx="11">
                        <c:v>23.285079332661486</c:v>
                      </c:pt>
                      <c:pt idx="12">
                        <c:v>25.100652038898829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2"/>
                <c:order val="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Achsschenkellenkung!$C$13</c15:sqref>
                        </c15:formulaRef>
                      </c:ext>
                    </c:extLst>
                    <c:strCache>
                      <c:ptCount val="1"/>
                      <c:pt idx="0">
                        <c:v>α = 90°-λi-ϕ</c:v>
                      </c:pt>
                    </c:strCache>
                  </c:strRef>
                </c:tx>
                <c:spPr>
                  <a:ln w="28575" cap="rnd">
                    <a:solidFill>
                      <a:schemeClr val="accent3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Achsschenkellenkung!$C$14:$C$32</c15:sqref>
                        </c15:fullRef>
                        <c15:formulaRef>
                          <c15:sqref>Achsschenkellenkung!$C$14:$C$26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78.616786517564961</c:v>
                      </c:pt>
                      <c:pt idx="1">
                        <c:v>76.116886517564964</c:v>
                      </c:pt>
                      <c:pt idx="2">
                        <c:v>73.616886517564964</c:v>
                      </c:pt>
                      <c:pt idx="3">
                        <c:v>71.116886517564964</c:v>
                      </c:pt>
                      <c:pt idx="4">
                        <c:v>68.616886517564964</c:v>
                      </c:pt>
                      <c:pt idx="5">
                        <c:v>66.116886517564964</c:v>
                      </c:pt>
                      <c:pt idx="6">
                        <c:v>63.616886517564964</c:v>
                      </c:pt>
                      <c:pt idx="7">
                        <c:v>61.116886517564964</c:v>
                      </c:pt>
                      <c:pt idx="8">
                        <c:v>58.616886517564964</c:v>
                      </c:pt>
                      <c:pt idx="9">
                        <c:v>56.116886517564964</c:v>
                      </c:pt>
                      <c:pt idx="10">
                        <c:v>53.616886517564964</c:v>
                      </c:pt>
                      <c:pt idx="11">
                        <c:v>51.116886517564964</c:v>
                      </c:pt>
                      <c:pt idx="12">
                        <c:v>48.616886517564964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3"/>
                <c:order val="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Achsschenkellenkung!$D$13</c15:sqref>
                        </c15:formulaRef>
                      </c:ext>
                    </c:extLst>
                    <c:strCache>
                      <c:ptCount val="1"/>
                      <c:pt idx="0">
                        <c:v>H</c:v>
                      </c:pt>
                    </c:strCache>
                  </c:strRef>
                </c:tx>
                <c:spPr>
                  <a:ln w="28575" cap="rnd">
                    <a:solidFill>
                      <a:schemeClr val="accent4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Achsschenkellenkung!$D$14:$D$32</c15:sqref>
                        </c15:fullRef>
                        <c15:formulaRef>
                          <c15:sqref>Achsschenkellenkung!$D$14:$D$26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17.814960989262595</c:v>
                      </c:pt>
                      <c:pt idx="1">
                        <c:v>16.84432382928901</c:v>
                      </c:pt>
                      <c:pt idx="2">
                        <c:v>15.884061401601873</c:v>
                      </c:pt>
                      <c:pt idx="3">
                        <c:v>14.936040631047447</c:v>
                      </c:pt>
                      <c:pt idx="4">
                        <c:v>14.002066129044454</c:v>
                      </c:pt>
                      <c:pt idx="5">
                        <c:v>13.083915769141097</c:v>
                      </c:pt>
                      <c:pt idx="6">
                        <c:v>12.183337302731708</c:v>
                      </c:pt>
                      <c:pt idx="7">
                        <c:v>11.302045032112638</c:v>
                      </c:pt>
                      <c:pt idx="8">
                        <c:v>10.44171654721038</c:v>
                      </c:pt>
                      <c:pt idx="9">
                        <c:v>9.6039895321938253</c:v>
                      </c:pt>
                      <c:pt idx="10">
                        <c:v>8.790458648049345</c:v>
                      </c:pt>
                      <c:pt idx="11">
                        <c:v>8.0026724970529841</c:v>
                      </c:pt>
                      <c:pt idx="12">
                        <c:v>7.2421306749179957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4"/>
                <c:order val="4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Achsschenkellenkung!$E$13</c15:sqref>
                        </c15:formulaRef>
                      </c:ext>
                    </c:extLst>
                    <c:strCache>
                      <c:ptCount val="1"/>
                      <c:pt idx="0">
                        <c:v>p</c:v>
                      </c:pt>
                    </c:strCache>
                  </c:strRef>
                </c:tx>
                <c:spPr>
                  <a:ln w="28575" cap="rnd">
                    <a:solidFill>
                      <a:schemeClr val="accent5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Achsschenkellenkung!$E$14:$E$32</c15:sqref>
                        </c15:fullRef>
                        <c15:formulaRef>
                          <c15:sqref>Achsschenkellenkung!$E$14:$E$26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-4.5139288347583761</c:v>
                      </c:pt>
                      <c:pt idx="1">
                        <c:v>-4.339775725275949</c:v>
                      </c:pt>
                      <c:pt idx="2">
                        <c:v>-4.1662253802163267</c:v>
                      </c:pt>
                      <c:pt idx="3">
                        <c:v>-3.9934612429899765</c:v>
                      </c:pt>
                      <c:pt idx="4">
                        <c:v>-3.821638123562658</c:v>
                      </c:pt>
                      <c:pt idx="5">
                        <c:v>-3.6508858617193725</c:v>
                      </c:pt>
                      <c:pt idx="6">
                        <c:v>-3.4813055993359621</c:v>
                      </c:pt>
                      <c:pt idx="7">
                        <c:v>-3.3129655924699688</c:v>
                      </c:pt>
                      <c:pt idx="8">
                        <c:v>-3.1458965270565149</c:v>
                      </c:pt>
                      <c:pt idx="9">
                        <c:v>-2.9800863225458616</c:v>
                      </c:pt>
                      <c:pt idx="10">
                        <c:v>-2.8154744473484574</c:v>
                      </c:pt>
                      <c:pt idx="11">
                        <c:v>-2.6519458400214821</c:v>
                      </c:pt>
                      <c:pt idx="12">
                        <c:v>-2.4893246484194864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5"/>
                <c:order val="5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Achsschenkellenkung!$F$13</c15:sqref>
                        </c15:formulaRef>
                      </c:ext>
                    </c:extLst>
                    <c:strCache>
                      <c:ptCount val="1"/>
                      <c:pt idx="0">
                        <c:v>q</c:v>
                      </c:pt>
                    </c:strCache>
                  </c:strRef>
                </c:tx>
                <c:spPr>
                  <a:ln w="28575" cap="rnd">
                    <a:solidFill>
                      <a:schemeClr val="accent6"/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Achsschenkellenkung!$F$14:$F$32</c15:sqref>
                        </c15:fullRef>
                        <c15:formulaRef>
                          <c15:sqref>Achsschenkellenkung!$F$14:$F$26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2.8229270300977491</c:v>
                      </c:pt>
                      <c:pt idx="1">
                        <c:v>2.2082330207856731</c:v>
                      </c:pt>
                      <c:pt idx="2">
                        <c:v>1.6067472986581017</c:v>
                      </c:pt>
                      <c:pt idx="3">
                        <c:v>1.020451272086969</c:v>
                      </c:pt>
                      <c:pt idx="4">
                        <c:v>0.45137893148258335</c:v>
                      </c:pt>
                      <c:pt idx="5">
                        <c:v>-9.8346277592579565E-2</c:v>
                      </c:pt>
                      <c:pt idx="6">
                        <c:v>-0.62649714060752382</c:v>
                      </c:pt>
                      <c:pt idx="7">
                        <c:v>-1.130725842765844</c:v>
                      </c:pt>
                      <c:pt idx="8">
                        <c:v>-1.6085444192374863</c:v>
                      </c:pt>
                      <c:pt idx="9">
                        <c:v>-2.0573023945017517</c:v>
                      </c:pt>
                      <c:pt idx="10">
                        <c:v>-2.4741617270640939</c:v>
                      </c:pt>
                      <c:pt idx="11">
                        <c:v>-2.8560695455647016</c:v>
                      </c:pt>
                      <c:pt idx="12">
                        <c:v>-3.199729786376432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6"/>
                <c:order val="6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Achsschenkellenkung!$G$13</c15:sqref>
                        </c15:formulaRef>
                      </c:ext>
                    </c:extLst>
                    <c:strCache>
                      <c:ptCount val="1"/>
                      <c:pt idx="0">
                        <c:v>xC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Achsschenkellenkung!$G$14:$G$32</c15:sqref>
                        </c15:fullRef>
                        <c15:formulaRef>
                          <c15:sqref>Achsschenkellenkung!$G$14:$G$26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0.74999349821119399</c:v>
                      </c:pt>
                      <c:pt idx="1">
                        <c:v>0.58869201277056349</c:v>
                      </c:pt>
                      <c:pt idx="2">
                        <c:v>0.43005153545248409</c:v>
                      </c:pt>
                      <c:pt idx="3">
                        <c:v>0.27438283352393134</c:v>
                      </c:pt>
                      <c:pt idx="4">
                        <c:v>0.12200645130914922</c:v>
                      </c:pt>
                      <c:pt idx="5">
                        <c:v>-2.6741771436005646E-2</c:v>
                      </c:pt>
                      <c:pt idx="6">
                        <c:v>-0.17151071572485921</c:v>
                      </c:pt>
                      <c:pt idx="7">
                        <c:v>-0.31193308893469096</c:v>
                      </c:pt>
                      <c:pt idx="8">
                        <c:v>-0.44762360081461883</c:v>
                      </c:pt>
                      <c:pt idx="9">
                        <c:v>-0.57817612520468598</c:v>
                      </c:pt>
                      <c:pt idx="10">
                        <c:v>-0.70315969895892549</c:v>
                      </c:pt>
                      <c:pt idx="11">
                        <c:v>-0.82211314208419095</c:v>
                      </c:pt>
                      <c:pt idx="12">
                        <c:v>-0.93453800794965525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7"/>
                <c:order val="7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Achsschenkellenkung!$H$13</c15:sqref>
                        </c15:formulaRef>
                      </c:ext>
                    </c:extLst>
                    <c:strCache>
                      <c:ptCount val="1"/>
                      <c:pt idx="0">
                        <c:v>yC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Achsschenkellenkung!$H$14:$H$32</c15:sqref>
                        </c15:fullRef>
                        <c15:formulaRef>
                          <c15:sqref>Achsschenkellenkung!$H$14:$H$26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3.8733048224170354</c:v>
                      </c:pt>
                      <c:pt idx="1">
                        <c:v>3.845329411883962</c:v>
                      </c:pt>
                      <c:pt idx="2">
                        <c:v>3.8242573557679194</c:v>
                      </c:pt>
                      <c:pt idx="3">
                        <c:v>3.809893166393596</c:v>
                      </c:pt>
                      <c:pt idx="4">
                        <c:v>3.801958123672728</c:v>
                      </c:pt>
                      <c:pt idx="5">
                        <c:v>3.8000940938797205</c:v>
                      </c:pt>
                      <c:pt idx="6">
                        <c:v>3.803868547361811</c:v>
                      </c:pt>
                      <c:pt idx="7">
                        <c:v>3.8127814324941753</c:v>
                      </c:pt>
                      <c:pt idx="8">
                        <c:v>3.8262732374996751</c:v>
                      </c:pt>
                      <c:pt idx="9">
                        <c:v>3.8437335536892649</c:v>
                      </c:pt>
                      <c:pt idx="10">
                        <c:v>3.8645094853344593</c:v>
                      </c:pt>
                      <c:pt idx="11">
                        <c:v>3.8879133244437871</c:v>
                      </c:pt>
                      <c:pt idx="12">
                        <c:v>3.9132290104595859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8"/>
                <c:order val="8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Achsschenkellenkung!$I$13</c15:sqref>
                        </c15:formulaRef>
                      </c:ext>
                    </c:extLst>
                    <c:strCache>
                      <c:ptCount val="1"/>
                      <c:pt idx="0">
                        <c:v>δ</c:v>
                      </c:pt>
                    </c:strCache>
                  </c:strRef>
                </c:tx>
                <c:spPr>
                  <a:ln w="28575" cap="rnd">
                    <a:solidFill>
                      <a:schemeClr val="accent3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Achsschenkellenkung!$I$14:$I$32</c15:sqref>
                        </c15:fullRef>
                        <c15:formulaRef>
                          <c15:sqref>Achsschenkellenkung!$I$14:$I$26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78.616986517518114</c:v>
                      </c:pt>
                      <c:pt idx="1">
                        <c:v>81.087904307042336</c:v>
                      </c:pt>
                      <c:pt idx="2">
                        <c:v>83.501831314716625</c:v>
                      </c:pt>
                      <c:pt idx="3">
                        <c:v>85.859297040431855</c:v>
                      </c:pt>
                      <c:pt idx="4">
                        <c:v>88.160090442810002</c:v>
                      </c:pt>
                      <c:pt idx="5">
                        <c:v>90.403211391288266</c:v>
                      </c:pt>
                      <c:pt idx="6">
                        <c:v>92.586889371941183</c:v>
                      </c:pt>
                      <c:pt idx="7">
                        <c:v>94.708574341338618</c:v>
                      </c:pt>
                      <c:pt idx="8">
                        <c:v>96.764902276843031</c:v>
                      </c:pt>
                      <c:pt idx="9">
                        <c:v>98.751636260991532</c:v>
                      </c:pt>
                      <c:pt idx="10">
                        <c:v>100.66358261662363</c:v>
                      </c:pt>
                      <c:pt idx="11">
                        <c:v>102.49448054302296</c:v>
                      </c:pt>
                      <c:pt idx="12">
                        <c:v>104.23686283505738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9"/>
                <c:order val="9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Achsschenkellenkung!$J$13</c15:sqref>
                        </c15:formulaRef>
                      </c:ext>
                    </c:extLst>
                    <c:strCache>
                      <c:ptCount val="1"/>
                      <c:pt idx="0">
                        <c:v>yB</c:v>
                      </c:pt>
                    </c:strCache>
                  </c:strRef>
                </c:tx>
                <c:spPr>
                  <a:ln w="28575" cap="rnd">
                    <a:solidFill>
                      <a:schemeClr val="accent4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cat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Achsschenkellenkung!$A$14:$A$32</c15:sqref>
                        </c15:fullRef>
                        <c15:formulaRef>
                          <c15:sqref>Achsschenkellenkung!$A$14:$A$26</c15:sqref>
                        </c15:formulaRef>
                      </c:ext>
                    </c:extLst>
                    <c:numCache>
                      <c:formatCode>General</c:formatCode>
                      <c:ptCount val="13"/>
                      <c:pt idx="0">
                        <c:v>1E-4</c:v>
                      </c:pt>
                      <c:pt idx="1">
                        <c:v>2.5</c:v>
                      </c:pt>
                      <c:pt idx="2">
                        <c:v>5</c:v>
                      </c:pt>
                      <c:pt idx="3">
                        <c:v>7.5</c:v>
                      </c:pt>
                      <c:pt idx="4">
                        <c:v>10</c:v>
                      </c:pt>
                      <c:pt idx="5">
                        <c:v>12.5</c:v>
                      </c:pt>
                      <c:pt idx="6">
                        <c:v>15</c:v>
                      </c:pt>
                      <c:pt idx="7">
                        <c:v>17.5</c:v>
                      </c:pt>
                      <c:pt idx="8">
                        <c:v>20</c:v>
                      </c:pt>
                      <c:pt idx="9">
                        <c:v>22.5</c:v>
                      </c:pt>
                      <c:pt idx="10">
                        <c:v>25</c:v>
                      </c:pt>
                      <c:pt idx="11">
                        <c:v>27.5</c:v>
                      </c:pt>
                      <c:pt idx="12">
                        <c:v>30</c:v>
                      </c:pt>
                    </c:numCache>
                  </c:numRef>
                </c:cat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Achsschenkellenkung!$J$14:$J$32</c15:sqref>
                        </c15:fullRef>
                        <c15:formulaRef>
                          <c15:sqref>Achsschenkellenkung!$J$14:$J$26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3.7252503603480633</c:v>
                      </c:pt>
                      <c:pt idx="1">
                        <c:v>3.6889915146856378</c:v>
                      </c:pt>
                      <c:pt idx="2">
                        <c:v>3.6457091550038241</c:v>
                      </c:pt>
                      <c:pt idx="3">
                        <c:v>3.5954869807368985</c:v>
                      </c:pt>
                      <c:pt idx="4">
                        <c:v>3.5384205926480186</c:v>
                      </c:pt>
                      <c:pt idx="5">
                        <c:v>3.4746186198503546</c:v>
                      </c:pt>
                      <c:pt idx="6">
                        <c:v>3.4042025130253921</c:v>
                      </c:pt>
                      <c:pt idx="7">
                        <c:v>3.3273063132346636</c:v>
                      </c:pt>
                      <c:pt idx="8">
                        <c:v>3.2440763967649655</c:v>
                      </c:pt>
                      <c:pt idx="9">
                        <c:v>3.1546711964927758</c:v>
                      </c:pt>
                      <c:pt idx="10">
                        <c:v>3.0592609002982725</c:v>
                      </c:pt>
                      <c:pt idx="11">
                        <c:v>2.958027127103029</c:v>
                      </c:pt>
                      <c:pt idx="12">
                        <c:v>2.8511625811480736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01146176"/>
        <c:axId val="401147352"/>
        <c:extLst>
          <c:ext xmlns:c15="http://schemas.microsoft.com/office/drawing/2012/chart" uri="{02D57815-91ED-43cb-92C2-25804820EDAC}">
            <c15:filteredLineSeries>
              <c15:ser>
                <c:idx val="10"/>
                <c:order val="10"/>
                <c:tx>
                  <c:strRef>
                    <c:extLst>
                      <c:ext uri="{02D57815-91ED-43cb-92C2-25804820EDAC}">
                        <c15:formulaRef>
                          <c15:sqref>Achsschenkellenkung!$K$13</c15:sqref>
                        </c15:formulaRef>
                      </c:ext>
                    </c:extLst>
                    <c:strCache>
                      <c:ptCount val="1"/>
                      <c:pt idx="0">
                        <c:v>λa = δ+ϕ-90°</c:v>
                      </c:pt>
                    </c:strCache>
                  </c:strRef>
                </c:tx>
                <c:spPr>
                  <a:ln w="28575" cap="rnd">
                    <a:solidFill>
                      <a:schemeClr val="accent5">
                        <a:lumMod val="6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uri="{02D57815-91ED-43cb-92C2-25804820EDAC}">
                        <c15:fullRef>
                          <c15:sqref>Achsschenkellenkung!$K$14:$K$32</c15:sqref>
                        </c15:fullRef>
                        <c15:formulaRef>
                          <c15:sqref>Achsschenkellenkung!$K$14:$K$26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9.999995315013166E-5</c:v>
                      </c:pt>
                      <c:pt idx="1">
                        <c:v>2.4710177894773722</c:v>
                      </c:pt>
                      <c:pt idx="2">
                        <c:v>4.8849447971516611</c:v>
                      </c:pt>
                      <c:pt idx="3">
                        <c:v>7.2424105228668907</c:v>
                      </c:pt>
                      <c:pt idx="4">
                        <c:v>9.543203925245038</c:v>
                      </c:pt>
                      <c:pt idx="5">
                        <c:v>11.786324873723302</c:v>
                      </c:pt>
                      <c:pt idx="6">
                        <c:v>13.970002854376219</c:v>
                      </c:pt>
                      <c:pt idx="7">
                        <c:v>16.091687823773654</c:v>
                      </c:pt>
                      <c:pt idx="8">
                        <c:v>18.148015759278067</c:v>
                      </c:pt>
                      <c:pt idx="9">
                        <c:v>20.134749743426568</c:v>
                      </c:pt>
                      <c:pt idx="10">
                        <c:v>22.046696099058664</c:v>
                      </c:pt>
                      <c:pt idx="11">
                        <c:v>23.877594025457995</c:v>
                      </c:pt>
                      <c:pt idx="12">
                        <c:v>25.619976317492416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12"/>
                <c:order val="12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Achsschenkellenkung!$M$13</c15:sqref>
                        </c15:formulaRef>
                      </c:ext>
                    </c:extLst>
                    <c:strCache>
                      <c:ptCount val="1"/>
                      <c:pt idx="0">
                        <c:v>γ</c:v>
                      </c:pt>
                    </c:strCache>
                  </c:strRef>
                </c:tx>
                <c:spPr>
                  <a:ln w="28575" cap="rnd">
                    <a:solidFill>
                      <a:schemeClr val="accent1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Achsschenkellenkung!$M$14:$M$32</c15:sqref>
                        </c15:fullRef>
                        <c15:formulaRef>
                          <c15:sqref>Achsschenkellenkung!$M$14:$M$26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101.38301406420001</c:v>
                      </c:pt>
                      <c:pt idx="1">
                        <c:v>98.926569927312613</c:v>
                      </c:pt>
                      <c:pt idx="2">
                        <c:v>96.527034392408581</c:v>
                      </c:pt>
                      <c:pt idx="3">
                        <c:v>94.183959565688014</c:v>
                      </c:pt>
                      <c:pt idx="4">
                        <c:v>91.897635005156417</c:v>
                      </c:pt>
                      <c:pt idx="5">
                        <c:v>89.669137772721626</c:v>
                      </c:pt>
                      <c:pt idx="6">
                        <c:v>87.500315557761482</c:v>
                      </c:pt>
                      <c:pt idx="7">
                        <c:v>85.393797511794247</c:v>
                      </c:pt>
                      <c:pt idx="8">
                        <c:v>83.353030334711363</c:v>
                      </c:pt>
                      <c:pt idx="9">
                        <c:v>81.382338847401172</c:v>
                      </c:pt>
                      <c:pt idx="10">
                        <c:v>79.48701159668407</c:v>
                      </c:pt>
                      <c:pt idx="11">
                        <c:v>77.673413098827965</c:v>
                      </c:pt>
                      <c:pt idx="12">
                        <c:v>75.949125191860006</c:v>
                      </c:pt>
                    </c:numCache>
                  </c:numRef>
                </c:val>
                <c:smooth val="0"/>
              </c15:ser>
            </c15:filteredLineSeries>
            <c15:filteredLineSeries>
              <c15:ser>
                <c:idx val="13"/>
                <c:order val="13"/>
                <c:tx>
                  <c:strRef>
                    <c:extLst xmlns:c15="http://schemas.microsoft.com/office/drawing/2012/chart">
                      <c:ext xmlns:c15="http://schemas.microsoft.com/office/drawing/2012/chart" uri="{02D57815-91ED-43cb-92C2-25804820EDAC}">
                        <c15:formulaRef>
                          <c15:sqref>Achsschenkellenkung!$N$13</c15:sqref>
                        </c15:formulaRef>
                      </c:ext>
                    </c:extLst>
                    <c:strCache>
                      <c:ptCount val="1"/>
                      <c:pt idx="0">
                        <c:v>β</c:v>
                      </c:pt>
                    </c:strCache>
                  </c:strRef>
                </c:tx>
                <c:spPr>
                  <a:ln w="28575" cap="rnd">
                    <a:solidFill>
                      <a:schemeClr val="accent2">
                        <a:lumMod val="80000"/>
                        <a:lumOff val="20000"/>
                      </a:schemeClr>
                    </a:solidFill>
                    <a:round/>
                  </a:ln>
                  <a:effectLst/>
                </c:spPr>
                <c:marker>
                  <c:symbol val="none"/>
                </c:marker>
                <c:val>
                  <c:numRef>
                    <c:extLst>
                      <c:ext xmlns:c15="http://schemas.microsoft.com/office/drawing/2012/chart" uri="{02D57815-91ED-43cb-92C2-25804820EDAC}">
                        <c15:fullRef>
                          <c15:sqref>Achsschenkellenkung!$N$14:$N$32</c15:sqref>
                        </c15:fullRef>
                        <c15:formulaRef>
                          <c15:sqref>Achsschenkellenkung!$N$14:$N$26</c15:sqref>
                        </c15:formulaRef>
                      </c:ext>
                    </c:extLst>
                    <c:numCache>
                      <c:formatCode>0.00</c:formatCode>
                      <c:ptCount val="13"/>
                      <c:pt idx="0">
                        <c:v>101.38321406415317</c:v>
                      </c:pt>
                      <c:pt idx="1">
                        <c:v>103.89758771678999</c:v>
                      </c:pt>
                      <c:pt idx="2">
                        <c:v>106.41197918956024</c:v>
                      </c:pt>
                      <c:pt idx="3">
                        <c:v>108.9263700885549</c:v>
                      </c:pt>
                      <c:pt idx="4">
                        <c:v>111.44083893040144</c:v>
                      </c:pt>
                      <c:pt idx="5">
                        <c:v>113.95546264644493</c:v>
                      </c:pt>
                      <c:pt idx="6">
                        <c:v>116.4703184121377</c:v>
                      </c:pt>
                      <c:pt idx="7">
                        <c:v>118.9854853355679</c:v>
                      </c:pt>
                      <c:pt idx="8">
                        <c:v>121.50104609398943</c:v>
                      </c:pt>
                      <c:pt idx="9">
                        <c:v>124.01708859082774</c:v>
                      </c:pt>
                      <c:pt idx="10">
                        <c:v>126.53370769574273</c:v>
                      </c:pt>
                      <c:pt idx="11">
                        <c:v>129.05100712428595</c:v>
                      </c:pt>
                      <c:pt idx="12">
                        <c:v>131.56910150935241</c:v>
                      </c:pt>
                    </c:numCache>
                  </c:numRef>
                </c:val>
                <c:smooth val="0"/>
              </c15:ser>
            </c15:filteredLineSeries>
          </c:ext>
        </c:extLst>
      </c:lineChart>
      <c:catAx>
        <c:axId val="245448648"/>
        <c:scaling>
          <c:orientation val="minMax"/>
        </c:scaling>
        <c:delete val="0"/>
        <c:axPos val="b"/>
        <c:numFmt formatCode="#,##0\°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401145000"/>
        <c:crossesAt val="0"/>
        <c:auto val="1"/>
        <c:lblAlgn val="ctr"/>
        <c:lblOffset val="100"/>
        <c:tickLblSkip val="2"/>
        <c:noMultiLvlLbl val="0"/>
      </c:catAx>
      <c:valAx>
        <c:axId val="401145000"/>
        <c:scaling>
          <c:orientation val="minMax"/>
          <c:max val="1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\°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45448648"/>
        <c:crosses val="autoZero"/>
        <c:crossBetween val="between"/>
        <c:majorUnit val="0.5"/>
      </c:valAx>
      <c:valAx>
        <c:axId val="401147352"/>
        <c:scaling>
          <c:orientation val="minMax"/>
        </c:scaling>
        <c:delete val="1"/>
        <c:axPos val="r"/>
        <c:numFmt formatCode="0.00" sourceLinked="1"/>
        <c:majorTickMark val="out"/>
        <c:minorTickMark val="none"/>
        <c:tickLblPos val="nextTo"/>
        <c:crossAx val="401146176"/>
        <c:crosses val="max"/>
        <c:crossBetween val="between"/>
      </c:valAx>
      <c:catAx>
        <c:axId val="40114617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01147352"/>
        <c:crossesAt val="0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de-DE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31" workbookViewId="0" zoomToFit="1"/>
  </sheetViews>
  <pageMargins left="0.7" right="0.7" top="0.78740157499999996" bottom="0.78740157499999996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9599" cy="6005840"/>
    <xdr:graphicFrame macro="">
      <xdr:nvGraphicFramePr>
        <xdr:cNvPr id="2" name="Diagramm 1"/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tabSelected="1" workbookViewId="0">
      <selection activeCell="B5" sqref="B5"/>
    </sheetView>
  </sheetViews>
  <sheetFormatPr baseColWidth="10" defaultRowHeight="15" x14ac:dyDescent="0.25"/>
  <cols>
    <col min="1" max="1" width="7.42578125" customWidth="1"/>
    <col min="2" max="2" width="8.42578125" bestFit="1" customWidth="1"/>
    <col min="3" max="3" width="11.140625" customWidth="1"/>
    <col min="4" max="6" width="5.28515625" bestFit="1" customWidth="1"/>
    <col min="7" max="7" width="6.28515625" bestFit="1" customWidth="1"/>
    <col min="8" max="8" width="5.42578125" customWidth="1"/>
    <col min="9" max="9" width="7.7109375" bestFit="1" customWidth="1"/>
    <col min="10" max="10" width="4.5703125" bestFit="1" customWidth="1"/>
    <col min="11" max="11" width="11.85546875" bestFit="1" customWidth="1"/>
    <col min="12" max="12" width="10.5703125" bestFit="1" customWidth="1"/>
    <col min="13" max="14" width="6.5703125" bestFit="1" customWidth="1"/>
    <col min="15" max="15" width="8.5703125" bestFit="1" customWidth="1"/>
    <col min="19" max="19" width="12.7109375" customWidth="1"/>
    <col min="20" max="20" width="14" customWidth="1"/>
  </cols>
  <sheetData>
    <row r="1" spans="1:15" ht="31.5" x14ac:dyDescent="0.5">
      <c r="A1" s="1" t="s">
        <v>37</v>
      </c>
    </row>
    <row r="2" spans="1:15" x14ac:dyDescent="0.25">
      <c r="A2" t="s">
        <v>38</v>
      </c>
    </row>
    <row r="4" spans="1:15" x14ac:dyDescent="0.25">
      <c r="A4" t="s">
        <v>6</v>
      </c>
      <c r="B4" s="7">
        <f>$B$5*TAN(RADIANS(90-$B$6))/2</f>
        <v>14.901006677402709</v>
      </c>
      <c r="C4" t="s">
        <v>7</v>
      </c>
      <c r="J4" t="s">
        <v>2</v>
      </c>
      <c r="K4" t="s">
        <v>13</v>
      </c>
    </row>
    <row r="5" spans="1:15" x14ac:dyDescent="0.25">
      <c r="A5" t="s">
        <v>4</v>
      </c>
      <c r="B5" s="11">
        <v>6</v>
      </c>
      <c r="C5" t="s">
        <v>35</v>
      </c>
      <c r="J5" t="s">
        <v>17</v>
      </c>
      <c r="K5" t="s">
        <v>18</v>
      </c>
    </row>
    <row r="6" spans="1:15" x14ac:dyDescent="0.25">
      <c r="A6" s="4" t="s">
        <v>1</v>
      </c>
      <c r="B6" s="7">
        <f>DEGREES(ASIN(($B$5-$B$8)/2/$B$7))</f>
        <v>11.383113482435038</v>
      </c>
      <c r="C6" t="s">
        <v>5</v>
      </c>
      <c r="J6" t="s">
        <v>11</v>
      </c>
      <c r="K6" t="s">
        <v>12</v>
      </c>
    </row>
    <row r="7" spans="1:15" x14ac:dyDescent="0.25">
      <c r="A7" s="6" t="s">
        <v>0</v>
      </c>
      <c r="B7" s="11">
        <v>3.8</v>
      </c>
      <c r="C7" t="s">
        <v>28</v>
      </c>
      <c r="J7" s="6" t="s">
        <v>21</v>
      </c>
      <c r="K7" t="s">
        <v>22</v>
      </c>
    </row>
    <row r="8" spans="1:15" x14ac:dyDescent="0.25">
      <c r="A8" s="6" t="s">
        <v>3</v>
      </c>
      <c r="B8" s="12">
        <v>4.5</v>
      </c>
      <c r="C8" t="s">
        <v>16</v>
      </c>
      <c r="J8" s="4" t="s">
        <v>20</v>
      </c>
      <c r="K8" t="s">
        <v>22</v>
      </c>
    </row>
    <row r="9" spans="1:15" x14ac:dyDescent="0.25">
      <c r="A9" s="6" t="s">
        <v>29</v>
      </c>
      <c r="B9" s="11">
        <v>3</v>
      </c>
      <c r="C9" t="s">
        <v>36</v>
      </c>
      <c r="G9" s="4"/>
    </row>
    <row r="10" spans="1:15" x14ac:dyDescent="0.25">
      <c r="A10" s="4" t="s">
        <v>32</v>
      </c>
      <c r="B10" s="11">
        <v>30</v>
      </c>
      <c r="C10" t="s">
        <v>33</v>
      </c>
      <c r="G10" s="4"/>
    </row>
    <row r="11" spans="1:15" x14ac:dyDescent="0.25">
      <c r="A11" s="6" t="s">
        <v>30</v>
      </c>
      <c r="B11" s="8">
        <f>$B$9+SQRT(SUMSQ($B$4,$B$4*_xlfn.COT(RADIANS($B$10))+$B$5))</f>
        <v>38.126508619420399</v>
      </c>
      <c r="C11" t="s">
        <v>31</v>
      </c>
      <c r="G11" s="4"/>
    </row>
    <row r="13" spans="1:15" x14ac:dyDescent="0.25">
      <c r="A13" s="3" t="s">
        <v>24</v>
      </c>
      <c r="B13" s="3" t="s">
        <v>25</v>
      </c>
      <c r="C13" s="2" t="s">
        <v>23</v>
      </c>
      <c r="D13" s="2" t="s">
        <v>19</v>
      </c>
      <c r="E13" s="2" t="s">
        <v>8</v>
      </c>
      <c r="F13" s="2" t="s">
        <v>9</v>
      </c>
      <c r="G13" s="2" t="s">
        <v>10</v>
      </c>
      <c r="H13" s="2" t="s">
        <v>15</v>
      </c>
      <c r="I13" s="3" t="s">
        <v>11</v>
      </c>
      <c r="J13" s="3" t="s">
        <v>14</v>
      </c>
      <c r="K13" s="3" t="s">
        <v>26</v>
      </c>
      <c r="L13" s="5" t="s">
        <v>27</v>
      </c>
      <c r="M13" s="5" t="s">
        <v>21</v>
      </c>
      <c r="N13" s="3" t="s">
        <v>20</v>
      </c>
      <c r="O13" s="5" t="s">
        <v>34</v>
      </c>
    </row>
    <row r="14" spans="1:15" x14ac:dyDescent="0.25">
      <c r="A14" s="11">
        <v>1E-4</v>
      </c>
      <c r="B14" s="7">
        <f>DEGREES(ATAN($B$4/($B$5+$B$4*_xlfn.COT(RADIANS($A14)))))</f>
        <v>9.9999929723082622E-5</v>
      </c>
      <c r="C14" s="9">
        <f t="shared" ref="C14:C31" si="0">90-$B$6-$A14</f>
        <v>78.616786517564961</v>
      </c>
      <c r="D14" s="7">
        <f t="shared" ref="D14:D32" si="1">(SUMSQ($B$5-$B$7*COS(RADIANS($C14)))+SUMSQ($B$7)*SUMSQ(SIN(RADIANS($C14)))-SUMSQ($B$8)+SUMSQ($B$7))/2</f>
        <v>17.814960989262595</v>
      </c>
      <c r="E14" s="7">
        <f t="shared" ref="E14:E32" si="2">-2*($B$5-$B$7*COS(RADIANS($C14)))*$D14/(SUMSQ($B$5-$B$7*COS(RADIANS($C14)))+SUMSQ($B$7)*SUMSQ(SIN(RADIANS($C14))))</f>
        <v>-4.5139288347583761</v>
      </c>
      <c r="F14" s="7">
        <f t="shared" ref="F14:F32" si="3">(SUMSQ($D14)-SUMSQ($B$7)*SUMSQ($B$7)*SUMSQ(SIN(RADIANS($C14))))/(SUMSQ($B$5-$B$7*COS(RADIANS($C14)))+SUMSQ($B$7)*SUMSQ(SIN(RADIANS($C14))))</f>
        <v>2.8229270300977491</v>
      </c>
      <c r="G14" s="7">
        <f>-$E14/2-SQRT(SUMSQ($E14)/4-$F14)</f>
        <v>0.74999349821119399</v>
      </c>
      <c r="H14" s="7">
        <f t="shared" ref="H14:H32" si="4">SQRT(SUMSQ($B$7)+SUMSQ($G14))</f>
        <v>3.8733048224170354</v>
      </c>
      <c r="I14" s="7">
        <f t="shared" ref="I14:I32" si="5">DEGREES(ACOS($G14/$B$7))</f>
        <v>78.616986517518114</v>
      </c>
      <c r="J14" s="7">
        <f t="shared" ref="J14:J32" si="6">$B$7*SIN(RADIANS($C14))</f>
        <v>3.7252503603480633</v>
      </c>
      <c r="K14" s="7">
        <f t="shared" ref="K14:K32" si="7">$I14+$B$6-90</f>
        <v>9.999995315013166E-5</v>
      </c>
      <c r="L14" s="7">
        <f>$K14-$B14</f>
        <v>2.3427049037662295E-11</v>
      </c>
      <c r="M14" s="7">
        <f>180-$I14+ACOS(($B$5-$B$7*(COS(RADIANS($C14))+COS(RADIANS($I14))))/$B$8)</f>
        <v>101.38301406420001</v>
      </c>
      <c r="N14" s="7">
        <f>180-$C14+ACOS(($B$5-$B$7*(COS(RADIANS($C14))+COS(RADIANS($I14))))/$B$8)</f>
        <v>101.38321406415317</v>
      </c>
      <c r="O14" s="7">
        <f>C14+N14+M14+I14</f>
        <v>360.00000116343625</v>
      </c>
    </row>
    <row r="15" spans="1:15" x14ac:dyDescent="0.25">
      <c r="A15" s="11">
        <v>2.5</v>
      </c>
      <c r="B15" s="7">
        <f t="shared" ref="B15:B32" si="8">DEGREES(ATAN($B$4/($B$5+$B$4*_xlfn.COT(RADIANS($A15)))))</f>
        <v>2.4568617167735334</v>
      </c>
      <c r="C15" s="10">
        <f t="shared" si="0"/>
        <v>76.116886517564964</v>
      </c>
      <c r="D15" s="7">
        <f t="shared" si="1"/>
        <v>16.84432382928901</v>
      </c>
      <c r="E15" s="7">
        <f t="shared" si="2"/>
        <v>-4.339775725275949</v>
      </c>
      <c r="F15" s="7">
        <f t="shared" si="3"/>
        <v>2.2082330207856731</v>
      </c>
      <c r="G15" s="7">
        <f t="shared" ref="G15:G32" si="9">-$E15/2-SQRT(SUMSQ($E15)/4-$F15)</f>
        <v>0.58869201277056349</v>
      </c>
      <c r="H15" s="7">
        <f t="shared" si="4"/>
        <v>3.845329411883962</v>
      </c>
      <c r="I15" s="7">
        <f t="shared" si="5"/>
        <v>81.087904307042336</v>
      </c>
      <c r="J15" s="7">
        <f t="shared" si="6"/>
        <v>3.6889915146856378</v>
      </c>
      <c r="K15" s="7">
        <f t="shared" si="7"/>
        <v>2.4710177894773722</v>
      </c>
      <c r="L15" s="7">
        <f t="shared" ref="L15:L32" si="10">$K15-$B15</f>
        <v>1.4156072703838785E-2</v>
      </c>
      <c r="M15" s="7">
        <f t="shared" ref="M15:M32" si="11">180-$I15+ACOS(($B$5-$B$7*(COS(RADIANS($C15))+COS(RADIANS($I15))))/$B$8)</f>
        <v>98.926569927312613</v>
      </c>
      <c r="N15" s="7">
        <f t="shared" ref="N15:N32" si="12">180-$C15+ACOS(($B$5-$B$7*(COS(RADIANS($C15))+COS(RADIANS($I15))))/$B$8)</f>
        <v>103.89758771678999</v>
      </c>
      <c r="O15" s="7">
        <f t="shared" ref="O15:O32" si="13">C15+N15+M15+I15</f>
        <v>360.02894846870993</v>
      </c>
    </row>
    <row r="16" spans="1:15" x14ac:dyDescent="0.25">
      <c r="A16" s="11">
        <v>5</v>
      </c>
      <c r="B16" s="7">
        <f t="shared" si="8"/>
        <v>4.8306733523440952</v>
      </c>
      <c r="C16" s="10">
        <f t="shared" si="0"/>
        <v>73.616886517564964</v>
      </c>
      <c r="D16" s="7">
        <f t="shared" si="1"/>
        <v>15.884061401601873</v>
      </c>
      <c r="E16" s="7">
        <f t="shared" si="2"/>
        <v>-4.1662253802163267</v>
      </c>
      <c r="F16" s="7">
        <f t="shared" si="3"/>
        <v>1.6067472986581017</v>
      </c>
      <c r="G16" s="7">
        <f t="shared" si="9"/>
        <v>0.43005153545248409</v>
      </c>
      <c r="H16" s="7">
        <f t="shared" si="4"/>
        <v>3.8242573557679194</v>
      </c>
      <c r="I16" s="7">
        <f t="shared" si="5"/>
        <v>83.501831314716625</v>
      </c>
      <c r="J16" s="7">
        <f t="shared" si="6"/>
        <v>3.6457091550038241</v>
      </c>
      <c r="K16" s="7">
        <f t="shared" si="7"/>
        <v>4.8849447971516611</v>
      </c>
      <c r="L16" s="7">
        <f t="shared" si="10"/>
        <v>5.427144480756585E-2</v>
      </c>
      <c r="M16" s="7">
        <f t="shared" si="11"/>
        <v>96.527034392408581</v>
      </c>
      <c r="N16" s="7">
        <f t="shared" si="12"/>
        <v>106.41197918956024</v>
      </c>
      <c r="O16" s="7">
        <f t="shared" si="13"/>
        <v>360.05773141425044</v>
      </c>
    </row>
    <row r="17" spans="1:15" x14ac:dyDescent="0.25">
      <c r="A17" s="11">
        <v>7.5</v>
      </c>
      <c r="B17" s="7">
        <f t="shared" si="8"/>
        <v>7.1264168680600273</v>
      </c>
      <c r="C17" s="10">
        <f t="shared" si="0"/>
        <v>71.116886517564964</v>
      </c>
      <c r="D17" s="7">
        <f t="shared" si="1"/>
        <v>14.936040631047447</v>
      </c>
      <c r="E17" s="7">
        <f t="shared" si="2"/>
        <v>-3.9934612429899765</v>
      </c>
      <c r="F17" s="7">
        <f t="shared" si="3"/>
        <v>1.020451272086969</v>
      </c>
      <c r="G17" s="7">
        <f t="shared" si="9"/>
        <v>0.27438283352393134</v>
      </c>
      <c r="H17" s="7">
        <f t="shared" si="4"/>
        <v>3.809893166393596</v>
      </c>
      <c r="I17" s="7">
        <f t="shared" si="5"/>
        <v>85.859297040431855</v>
      </c>
      <c r="J17" s="7">
        <f t="shared" si="6"/>
        <v>3.5954869807368985</v>
      </c>
      <c r="K17" s="7">
        <f t="shared" si="7"/>
        <v>7.2424105228668907</v>
      </c>
      <c r="L17" s="7">
        <f t="shared" si="10"/>
        <v>0.11599365480686341</v>
      </c>
      <c r="M17" s="7">
        <f t="shared" si="11"/>
        <v>94.183959565688014</v>
      </c>
      <c r="N17" s="7">
        <f t="shared" si="12"/>
        <v>108.9263700885549</v>
      </c>
      <c r="O17" s="7">
        <f t="shared" si="13"/>
        <v>360.08651321223971</v>
      </c>
    </row>
    <row r="18" spans="1:15" x14ac:dyDescent="0.25">
      <c r="A18" s="11">
        <v>10</v>
      </c>
      <c r="B18" s="7">
        <f t="shared" si="8"/>
        <v>9.3491815532971678</v>
      </c>
      <c r="C18" s="10">
        <f t="shared" si="0"/>
        <v>68.616886517564964</v>
      </c>
      <c r="D18" s="7">
        <f t="shared" si="1"/>
        <v>14.002066129044454</v>
      </c>
      <c r="E18" s="7">
        <f t="shared" si="2"/>
        <v>-3.821638123562658</v>
      </c>
      <c r="F18" s="7">
        <f t="shared" si="3"/>
        <v>0.45137893148258335</v>
      </c>
      <c r="G18" s="7">
        <f t="shared" si="9"/>
        <v>0.12200645130914922</v>
      </c>
      <c r="H18" s="7">
        <f t="shared" si="4"/>
        <v>3.801958123672728</v>
      </c>
      <c r="I18" s="7">
        <f t="shared" si="5"/>
        <v>88.160090442810002</v>
      </c>
      <c r="J18" s="7">
        <f t="shared" si="6"/>
        <v>3.5384205926480186</v>
      </c>
      <c r="K18" s="7">
        <f t="shared" si="7"/>
        <v>9.543203925245038</v>
      </c>
      <c r="L18" s="7">
        <f t="shared" si="10"/>
        <v>0.1940223719478702</v>
      </c>
      <c r="M18" s="7">
        <f t="shared" si="11"/>
        <v>91.897635005156417</v>
      </c>
      <c r="N18" s="7">
        <f t="shared" si="12"/>
        <v>111.44083893040144</v>
      </c>
      <c r="O18" s="7">
        <f t="shared" si="13"/>
        <v>360.11545089593278</v>
      </c>
    </row>
    <row r="19" spans="1:15" x14ac:dyDescent="0.25">
      <c r="A19" s="11">
        <v>12.5</v>
      </c>
      <c r="B19" s="7">
        <f t="shared" si="8"/>
        <v>11.504080577146818</v>
      </c>
      <c r="C19" s="10">
        <f t="shared" si="0"/>
        <v>66.116886517564964</v>
      </c>
      <c r="D19" s="7">
        <f t="shared" si="1"/>
        <v>13.083915769141097</v>
      </c>
      <c r="E19" s="7">
        <f t="shared" si="2"/>
        <v>-3.6508858617193725</v>
      </c>
      <c r="F19" s="7">
        <f t="shared" si="3"/>
        <v>-9.8346277592579565E-2</v>
      </c>
      <c r="G19" s="7">
        <f t="shared" si="9"/>
        <v>-2.6741771436005646E-2</v>
      </c>
      <c r="H19" s="7">
        <f t="shared" si="4"/>
        <v>3.8000940938797205</v>
      </c>
      <c r="I19" s="7">
        <f t="shared" si="5"/>
        <v>90.403211391288266</v>
      </c>
      <c r="J19" s="7">
        <f t="shared" si="6"/>
        <v>3.4746186198503546</v>
      </c>
      <c r="K19" s="7">
        <f t="shared" si="7"/>
        <v>11.786324873723302</v>
      </c>
      <c r="L19" s="7">
        <f t="shared" si="10"/>
        <v>0.28224429657648464</v>
      </c>
      <c r="M19" s="7">
        <f t="shared" si="11"/>
        <v>89.669137772721626</v>
      </c>
      <c r="N19" s="7">
        <f t="shared" si="12"/>
        <v>113.95546264644493</v>
      </c>
      <c r="O19" s="7">
        <f t="shared" si="13"/>
        <v>360.14469832801979</v>
      </c>
    </row>
    <row r="20" spans="1:15" x14ac:dyDescent="0.25">
      <c r="A20" s="11">
        <v>15</v>
      </c>
      <c r="B20" s="7">
        <f t="shared" si="8"/>
        <v>13.596188088412784</v>
      </c>
      <c r="C20" s="10">
        <f t="shared" si="0"/>
        <v>63.616886517564964</v>
      </c>
      <c r="D20" s="7">
        <f t="shared" si="1"/>
        <v>12.183337302731708</v>
      </c>
      <c r="E20" s="7">
        <f t="shared" si="2"/>
        <v>-3.4813055993359621</v>
      </c>
      <c r="F20" s="7">
        <f t="shared" si="3"/>
        <v>-0.62649714060752382</v>
      </c>
      <c r="G20" s="7">
        <f t="shared" si="9"/>
        <v>-0.17151071572485921</v>
      </c>
      <c r="H20" s="7">
        <f t="shared" si="4"/>
        <v>3.803868547361811</v>
      </c>
      <c r="I20" s="7">
        <f t="shared" si="5"/>
        <v>92.586889371941183</v>
      </c>
      <c r="J20" s="7">
        <f t="shared" si="6"/>
        <v>3.4042025130253921</v>
      </c>
      <c r="K20" s="7">
        <f t="shared" si="7"/>
        <v>13.970002854376219</v>
      </c>
      <c r="L20" s="7">
        <f t="shared" si="10"/>
        <v>0.37381476596343433</v>
      </c>
      <c r="M20" s="7">
        <f t="shared" si="11"/>
        <v>87.500315557761482</v>
      </c>
      <c r="N20" s="7">
        <f t="shared" si="12"/>
        <v>116.4703184121377</v>
      </c>
      <c r="O20" s="7">
        <f t="shared" si="13"/>
        <v>360.17440985940533</v>
      </c>
    </row>
    <row r="21" spans="1:15" x14ac:dyDescent="0.25">
      <c r="A21" s="11">
        <v>17.5</v>
      </c>
      <c r="B21" s="7">
        <f t="shared" si="8"/>
        <v>15.630493633874101</v>
      </c>
      <c r="C21" s="10">
        <f t="shared" si="0"/>
        <v>61.116886517564964</v>
      </c>
      <c r="D21" s="7">
        <f t="shared" si="1"/>
        <v>11.302045032112638</v>
      </c>
      <c r="E21" s="7">
        <f t="shared" si="2"/>
        <v>-3.3129655924699688</v>
      </c>
      <c r="F21" s="7">
        <f t="shared" si="3"/>
        <v>-1.130725842765844</v>
      </c>
      <c r="G21" s="7">
        <f t="shared" si="9"/>
        <v>-0.31193308893469096</v>
      </c>
      <c r="H21" s="7">
        <f t="shared" si="4"/>
        <v>3.8127814324941753</v>
      </c>
      <c r="I21" s="7">
        <f t="shared" si="5"/>
        <v>94.708574341338618</v>
      </c>
      <c r="J21" s="7">
        <f t="shared" si="6"/>
        <v>3.3273063132346636</v>
      </c>
      <c r="K21" s="7">
        <f t="shared" si="7"/>
        <v>16.091687823773654</v>
      </c>
      <c r="L21" s="7">
        <f t="shared" si="10"/>
        <v>0.46119418989955285</v>
      </c>
      <c r="M21" s="7">
        <f t="shared" si="11"/>
        <v>85.393797511794247</v>
      </c>
      <c r="N21" s="7">
        <f t="shared" si="12"/>
        <v>118.9854853355679</v>
      </c>
      <c r="O21" s="7">
        <f t="shared" si="13"/>
        <v>360.20474370626573</v>
      </c>
    </row>
    <row r="22" spans="1:15" x14ac:dyDescent="0.25">
      <c r="A22" s="11">
        <v>20</v>
      </c>
      <c r="B22" s="7">
        <f t="shared" si="8"/>
        <v>17.611870866035474</v>
      </c>
      <c r="C22" s="10">
        <f t="shared" si="0"/>
        <v>58.616886517564964</v>
      </c>
      <c r="D22" s="7">
        <f t="shared" si="1"/>
        <v>10.44171654721038</v>
      </c>
      <c r="E22" s="7">
        <f t="shared" si="2"/>
        <v>-3.1458965270565149</v>
      </c>
      <c r="F22" s="7">
        <f t="shared" si="3"/>
        <v>-1.6085444192374863</v>
      </c>
      <c r="G22" s="7">
        <f t="shared" si="9"/>
        <v>-0.44762360081461883</v>
      </c>
      <c r="H22" s="7">
        <f t="shared" si="4"/>
        <v>3.8262732374996751</v>
      </c>
      <c r="I22" s="7">
        <f t="shared" si="5"/>
        <v>96.764902276843031</v>
      </c>
      <c r="J22" s="7">
        <f t="shared" si="6"/>
        <v>3.2440763967649655</v>
      </c>
      <c r="K22" s="7">
        <f t="shared" si="7"/>
        <v>18.148015759278067</v>
      </c>
      <c r="L22" s="7">
        <f t="shared" si="10"/>
        <v>0.53614489324259296</v>
      </c>
      <c r="M22" s="7">
        <f t="shared" si="11"/>
        <v>83.353030334711363</v>
      </c>
      <c r="N22" s="7">
        <f t="shared" si="12"/>
        <v>121.50104609398943</v>
      </c>
      <c r="O22" s="7">
        <f t="shared" si="13"/>
        <v>360.23586522310882</v>
      </c>
    </row>
    <row r="23" spans="1:15" x14ac:dyDescent="0.25">
      <c r="A23" s="11">
        <v>22.5</v>
      </c>
      <c r="B23" s="7">
        <f t="shared" si="8"/>
        <v>19.545057826580003</v>
      </c>
      <c r="C23" s="10">
        <f t="shared" si="0"/>
        <v>56.116886517564964</v>
      </c>
      <c r="D23" s="7">
        <f t="shared" si="1"/>
        <v>9.6039895321938253</v>
      </c>
      <c r="E23" s="7">
        <f t="shared" si="2"/>
        <v>-2.9800863225458616</v>
      </c>
      <c r="F23" s="7">
        <f t="shared" si="3"/>
        <v>-2.0573023945017517</v>
      </c>
      <c r="G23" s="7">
        <f t="shared" si="9"/>
        <v>-0.57817612520468598</v>
      </c>
      <c r="H23" s="7">
        <f t="shared" si="4"/>
        <v>3.8437335536892649</v>
      </c>
      <c r="I23" s="7">
        <f t="shared" si="5"/>
        <v>98.751636260991532</v>
      </c>
      <c r="J23" s="7">
        <f t="shared" si="6"/>
        <v>3.1546711964927758</v>
      </c>
      <c r="K23" s="7">
        <f t="shared" si="7"/>
        <v>20.134749743426568</v>
      </c>
      <c r="L23" s="7">
        <f t="shared" si="10"/>
        <v>0.58969191684656508</v>
      </c>
      <c r="M23" s="7">
        <f t="shared" si="11"/>
        <v>81.382338847401172</v>
      </c>
      <c r="N23" s="7">
        <f t="shared" si="12"/>
        <v>124.01708859082774</v>
      </c>
      <c r="O23" s="7">
        <f t="shared" si="13"/>
        <v>360.26795021678538</v>
      </c>
    </row>
    <row r="24" spans="1:15" x14ac:dyDescent="0.25">
      <c r="A24" s="11">
        <v>25</v>
      </c>
      <c r="B24" s="7">
        <f t="shared" si="8"/>
        <v>21.434646454244863</v>
      </c>
      <c r="C24" s="10">
        <f t="shared" si="0"/>
        <v>53.616886517564964</v>
      </c>
      <c r="D24" s="7">
        <f t="shared" si="1"/>
        <v>8.790458648049345</v>
      </c>
      <c r="E24" s="7">
        <f t="shared" si="2"/>
        <v>-2.8154744473484574</v>
      </c>
      <c r="F24" s="7">
        <f t="shared" si="3"/>
        <v>-2.4741617270640939</v>
      </c>
      <c r="G24" s="7">
        <f t="shared" si="9"/>
        <v>-0.70315969895892549</v>
      </c>
      <c r="H24" s="7">
        <f t="shared" si="4"/>
        <v>3.8645094853344593</v>
      </c>
      <c r="I24" s="7">
        <f t="shared" si="5"/>
        <v>100.66358261662363</v>
      </c>
      <c r="J24" s="7">
        <f t="shared" si="6"/>
        <v>3.0592609002982725</v>
      </c>
      <c r="K24" s="7">
        <f t="shared" si="7"/>
        <v>22.046696099058664</v>
      </c>
      <c r="L24" s="7">
        <f t="shared" si="10"/>
        <v>0.61204964481380131</v>
      </c>
      <c r="M24" s="7">
        <f t="shared" si="11"/>
        <v>79.48701159668407</v>
      </c>
      <c r="N24" s="7">
        <f t="shared" si="12"/>
        <v>126.53370769574273</v>
      </c>
      <c r="O24" s="7">
        <f t="shared" si="13"/>
        <v>360.3011884266154</v>
      </c>
    </row>
    <row r="25" spans="1:15" x14ac:dyDescent="0.25">
      <c r="A25" s="11">
        <v>27.5</v>
      </c>
      <c r="B25" s="7">
        <f t="shared" si="8"/>
        <v>23.285079332661486</v>
      </c>
      <c r="C25" s="10">
        <f t="shared" si="0"/>
        <v>51.116886517564964</v>
      </c>
      <c r="D25" s="7">
        <f t="shared" si="1"/>
        <v>8.0026724970529841</v>
      </c>
      <c r="E25" s="7">
        <f t="shared" si="2"/>
        <v>-2.6519458400214821</v>
      </c>
      <c r="F25" s="7">
        <f t="shared" si="3"/>
        <v>-2.8560695455647016</v>
      </c>
      <c r="G25" s="7">
        <f t="shared" si="9"/>
        <v>-0.82211314208419095</v>
      </c>
      <c r="H25" s="7">
        <f t="shared" si="4"/>
        <v>3.8879133244437871</v>
      </c>
      <c r="I25" s="7">
        <f t="shared" si="5"/>
        <v>102.49448054302296</v>
      </c>
      <c r="J25" s="7">
        <f t="shared" si="6"/>
        <v>2.958027127103029</v>
      </c>
      <c r="K25" s="7">
        <f t="shared" si="7"/>
        <v>23.877594025457995</v>
      </c>
      <c r="L25" s="7">
        <f t="shared" si="10"/>
        <v>0.59251469279650948</v>
      </c>
      <c r="M25" s="7">
        <f t="shared" si="11"/>
        <v>77.673413098827965</v>
      </c>
      <c r="N25" s="7">
        <f t="shared" si="12"/>
        <v>129.05100712428595</v>
      </c>
      <c r="O25" s="7">
        <f t="shared" si="13"/>
        <v>360.33578728370185</v>
      </c>
    </row>
    <row r="26" spans="1:15" x14ac:dyDescent="0.25">
      <c r="A26" s="11">
        <v>30</v>
      </c>
      <c r="B26" s="7">
        <f t="shared" si="8"/>
        <v>25.100652038898829</v>
      </c>
      <c r="C26" s="10">
        <f t="shared" si="0"/>
        <v>48.616886517564964</v>
      </c>
      <c r="D26" s="7">
        <f t="shared" si="1"/>
        <v>7.2421306749179957</v>
      </c>
      <c r="E26" s="7">
        <f t="shared" si="2"/>
        <v>-2.4893246484194864</v>
      </c>
      <c r="F26" s="7">
        <f t="shared" si="3"/>
        <v>-3.199729786376432</v>
      </c>
      <c r="G26" s="7">
        <f t="shared" si="9"/>
        <v>-0.93453800794965525</v>
      </c>
      <c r="H26" s="7">
        <f t="shared" si="4"/>
        <v>3.9132290104595859</v>
      </c>
      <c r="I26" s="7">
        <f t="shared" si="5"/>
        <v>104.23686283505738</v>
      </c>
      <c r="J26" s="7">
        <f t="shared" si="6"/>
        <v>2.8511625811480736</v>
      </c>
      <c r="K26" s="7">
        <f t="shared" si="7"/>
        <v>25.619976317492416</v>
      </c>
      <c r="L26" s="7">
        <f t="shared" si="10"/>
        <v>0.51932427859358654</v>
      </c>
      <c r="M26" s="7">
        <f t="shared" si="11"/>
        <v>75.949125191860006</v>
      </c>
      <c r="N26" s="7">
        <f t="shared" si="12"/>
        <v>131.56910150935241</v>
      </c>
      <c r="O26" s="7">
        <f t="shared" si="13"/>
        <v>360.37197605383471</v>
      </c>
    </row>
    <row r="27" spans="1:15" x14ac:dyDescent="0.25">
      <c r="A27" s="11">
        <v>32.5</v>
      </c>
      <c r="B27" s="7">
        <f t="shared" si="8"/>
        <v>26.885519763277031</v>
      </c>
      <c r="C27" s="10">
        <f t="shared" si="0"/>
        <v>46.116886517564964</v>
      </c>
      <c r="D27" s="7">
        <f t="shared" si="1"/>
        <v>6.5102809162291946</v>
      </c>
      <c r="E27" s="7">
        <f t="shared" si="2"/>
        <v>-2.3273681921372931</v>
      </c>
      <c r="F27" s="7">
        <f t="shared" si="3"/>
        <v>-3.5015758614576349</v>
      </c>
      <c r="G27" s="7">
        <f t="shared" si="9"/>
        <v>-1.0398894872048363</v>
      </c>
      <c r="H27" s="7">
        <f t="shared" si="4"/>
        <v>3.939717013390573</v>
      </c>
      <c r="I27" s="7">
        <f t="shared" si="5"/>
        <v>105.88188461212663</v>
      </c>
      <c r="J27" s="7">
        <f t="shared" si="6"/>
        <v>2.738870685170415</v>
      </c>
      <c r="K27" s="7">
        <f t="shared" si="7"/>
        <v>27.264998094561662</v>
      </c>
      <c r="L27" s="7">
        <f t="shared" si="10"/>
        <v>0.3794783312846306</v>
      </c>
      <c r="M27" s="7">
        <f t="shared" si="11"/>
        <v>74.323120617234466</v>
      </c>
      <c r="N27" s="7">
        <f t="shared" si="12"/>
        <v>134.08811871179611</v>
      </c>
      <c r="O27" s="7">
        <f t="shared" si="13"/>
        <v>360.41001045872213</v>
      </c>
    </row>
    <row r="28" spans="1:15" x14ac:dyDescent="0.25">
      <c r="A28" s="11">
        <v>35</v>
      </c>
      <c r="B28" s="7">
        <f t="shared" si="8"/>
        <v>28.643707139863864</v>
      </c>
      <c r="C28" s="10">
        <f t="shared" si="0"/>
        <v>43.616886517564964</v>
      </c>
      <c r="D28" s="7">
        <f t="shared" si="1"/>
        <v>5.8085163385978591</v>
      </c>
      <c r="E28" s="7">
        <f t="shared" si="2"/>
        <v>-2.1657618606453086</v>
      </c>
      <c r="F28" s="7">
        <f t="shared" si="3"/>
        <v>-3.7577481049496146</v>
      </c>
      <c r="G28" s="7">
        <f t="shared" si="9"/>
        <v>-1.1375647938971638</v>
      </c>
      <c r="H28" s="7">
        <f t="shared" si="4"/>
        <v>3.9666174078570138</v>
      </c>
      <c r="I28" s="7">
        <f t="shared" si="5"/>
        <v>107.4191166406288</v>
      </c>
      <c r="J28" s="7">
        <f t="shared" si="6"/>
        <v>2.6213651931763011</v>
      </c>
      <c r="K28" s="7">
        <f t="shared" si="7"/>
        <v>28.802230123063836</v>
      </c>
      <c r="L28" s="7">
        <f t="shared" si="10"/>
        <v>0.1585229831999726</v>
      </c>
      <c r="M28" s="7">
        <f t="shared" si="11"/>
        <v>72.805972286365986</v>
      </c>
      <c r="N28" s="7">
        <f t="shared" si="12"/>
        <v>136.60820240942979</v>
      </c>
      <c r="O28" s="7">
        <f t="shared" si="13"/>
        <v>360.45017785398954</v>
      </c>
    </row>
    <row r="29" spans="1:15" x14ac:dyDescent="0.25">
      <c r="A29" s="11">
        <v>37.5</v>
      </c>
      <c r="B29" s="7">
        <f t="shared" si="8"/>
        <v>30.379120454393863</v>
      </c>
      <c r="C29" s="10">
        <f t="shared" si="0"/>
        <v>41.116886517564964</v>
      </c>
      <c r="D29" s="7">
        <f t="shared" si="1"/>
        <v>5.1381727907832042</v>
      </c>
      <c r="E29" s="7">
        <f t="shared" si="2"/>
        <v>-2.0041161364547211</v>
      </c>
      <c r="F29" s="7">
        <f t="shared" si="3"/>
        <v>-3.9640822625877465</v>
      </c>
      <c r="G29" s="7">
        <f t="shared" si="9"/>
        <v>-1.2268884620167584</v>
      </c>
      <c r="H29" s="7">
        <f t="shared" si="4"/>
        <v>3.9931510487620985</v>
      </c>
      <c r="I29" s="7">
        <f t="shared" si="5"/>
        <v>108.83630001888982</v>
      </c>
      <c r="J29" s="7">
        <f t="shared" si="6"/>
        <v>2.4988697835483182</v>
      </c>
      <c r="K29" s="7">
        <f t="shared" si="7"/>
        <v>30.219413501324851</v>
      </c>
      <c r="L29" s="7">
        <f t="shared" si="10"/>
        <v>-0.15970695306901206</v>
      </c>
      <c r="M29" s="7">
        <f t="shared" si="11"/>
        <v>71.410101486714467</v>
      </c>
      <c r="N29" s="7">
        <f t="shared" si="12"/>
        <v>139.12951498803932</v>
      </c>
      <c r="O29" s="7">
        <f t="shared" si="13"/>
        <v>360.49280301120859</v>
      </c>
    </row>
    <row r="30" spans="1:15" x14ac:dyDescent="0.25">
      <c r="A30" s="11">
        <v>40</v>
      </c>
      <c r="B30" s="7">
        <f t="shared" si="8"/>
        <v>32.095561584538771</v>
      </c>
      <c r="C30" s="10">
        <f t="shared" si="0"/>
        <v>38.616886517564964</v>
      </c>
      <c r="D30" s="7">
        <f t="shared" si="1"/>
        <v>4.5005263098283299</v>
      </c>
      <c r="E30" s="7">
        <f t="shared" si="2"/>
        <v>-1.8419676556690039</v>
      </c>
      <c r="F30" s="7">
        <f t="shared" si="3"/>
        <v>-4.1161191013825809</v>
      </c>
      <c r="G30" s="7">
        <f t="shared" si="9"/>
        <v>-1.3070938890585317</v>
      </c>
      <c r="H30" s="7">
        <f t="shared" si="4"/>
        <v>4.0185189354803539</v>
      </c>
      <c r="I30" s="7">
        <f t="shared" si="5"/>
        <v>110.11906010001503</v>
      </c>
      <c r="J30" s="7">
        <f t="shared" si="6"/>
        <v>2.3716176332608776</v>
      </c>
      <c r="K30" s="7">
        <f t="shared" si="7"/>
        <v>31.502173582450069</v>
      </c>
      <c r="L30" s="7">
        <f t="shared" si="10"/>
        <v>-0.59338800208870168</v>
      </c>
      <c r="M30" s="7">
        <f t="shared" si="11"/>
        <v>70.150067146202844</v>
      </c>
      <c r="N30" s="7">
        <f t="shared" si="12"/>
        <v>141.65224072865291</v>
      </c>
      <c r="O30" s="7">
        <f t="shared" si="13"/>
        <v>360.53825449243573</v>
      </c>
    </row>
    <row r="31" spans="1:15" x14ac:dyDescent="0.25">
      <c r="A31" s="11">
        <v>42.5</v>
      </c>
      <c r="B31" s="7">
        <f t="shared" si="8"/>
        <v>33.79674318032697</v>
      </c>
      <c r="C31" s="10">
        <f t="shared" si="0"/>
        <v>36.116886517564964</v>
      </c>
      <c r="D31" s="7">
        <f t="shared" si="1"/>
        <v>3.8967906920511934</v>
      </c>
      <c r="E31" s="7">
        <f t="shared" si="2"/>
        <v>-1.6787872836301654</v>
      </c>
      <c r="F31" s="7">
        <f t="shared" si="3"/>
        <v>-4.2091508358325083</v>
      </c>
      <c r="G31" s="7">
        <f t="shared" si="9"/>
        <v>-1.3773004105412849</v>
      </c>
      <c r="H31" s="7">
        <f t="shared" si="4"/>
        <v>4.0419001003089123</v>
      </c>
      <c r="I31" s="7">
        <f t="shared" si="5"/>
        <v>111.25058021895477</v>
      </c>
      <c r="J31" s="7">
        <f t="shared" si="6"/>
        <v>2.23985097401459</v>
      </c>
      <c r="K31" s="7">
        <f t="shared" si="7"/>
        <v>32.633693701389802</v>
      </c>
      <c r="L31" s="7">
        <f t="shared" si="10"/>
        <v>-1.1630494789371681</v>
      </c>
      <c r="M31" s="7">
        <f t="shared" si="11"/>
        <v>69.042895530843921</v>
      </c>
      <c r="N31" s="7">
        <f t="shared" si="12"/>
        <v>144.17658923223371</v>
      </c>
      <c r="O31" s="7">
        <f t="shared" si="13"/>
        <v>360.58695149959738</v>
      </c>
    </row>
    <row r="32" spans="1:15" x14ac:dyDescent="0.25">
      <c r="A32" s="11">
        <v>45</v>
      </c>
      <c r="B32" s="7">
        <f t="shared" si="8"/>
        <v>35.486304714364422</v>
      </c>
      <c r="C32" s="10">
        <f>90-$B$6-$A32</f>
        <v>33.616886517564964</v>
      </c>
      <c r="D32" s="7">
        <f t="shared" si="1"/>
        <v>3.3281151825143196</v>
      </c>
      <c r="E32" s="7">
        <f t="shared" si="2"/>
        <v>-1.5139996957869657</v>
      </c>
      <c r="F32" s="7">
        <f t="shared" si="3"/>
        <v>-4.2383280435014221</v>
      </c>
      <c r="G32" s="7">
        <f t="shared" si="9"/>
        <v>-1.43648523598837</v>
      </c>
      <c r="H32" s="7">
        <f t="shared" si="4"/>
        <v>4.0624487483797953</v>
      </c>
      <c r="I32" s="7">
        <f t="shared" si="5"/>
        <v>112.21124113299612</v>
      </c>
      <c r="J32" s="7">
        <f t="shared" si="6"/>
        <v>2.1038206311344587</v>
      </c>
      <c r="K32" s="7">
        <f t="shared" si="7"/>
        <v>33.594354615431158</v>
      </c>
      <c r="L32" s="7">
        <f t="shared" si="10"/>
        <v>-1.8919500989332647</v>
      </c>
      <c r="M32" s="7">
        <f t="shared" si="11"/>
        <v>68.108444315642174</v>
      </c>
      <c r="N32" s="7">
        <f t="shared" si="12"/>
        <v>146.70279893107332</v>
      </c>
      <c r="O32" s="7">
        <f t="shared" si="13"/>
        <v>360.63937089727654</v>
      </c>
    </row>
  </sheetData>
  <sheetProtection sheet="1" objects="1" scenarios="1" selectLockedCells="1"/>
  <conditionalFormatting sqref="L14:L32">
    <cfRule type="cellIs" dxfId="4" priority="2" operator="greaterThan">
      <formula>1.5</formula>
    </cfRule>
    <cfRule type="cellIs" dxfId="3" priority="3" operator="lessThan">
      <formula>-1.5</formula>
    </cfRule>
    <cfRule type="cellIs" dxfId="2" priority="4" operator="between">
      <formula>-0.5</formula>
      <formula>-1.5</formula>
    </cfRule>
    <cfRule type="cellIs" dxfId="1" priority="5" operator="between">
      <formula>-0.5</formula>
      <formula>0.5</formula>
    </cfRule>
    <cfRule type="cellIs" dxfId="0" priority="6" operator="between">
      <formula>0.5</formula>
      <formula>1.5</formula>
    </cfRule>
  </conditionalFormatting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Diagramme</vt:lpstr>
      </vt:variant>
      <vt:variant>
        <vt:i4>1</vt:i4>
      </vt:variant>
    </vt:vector>
  </HeadingPairs>
  <TitlesOfParts>
    <vt:vector size="2" baseType="lpstr">
      <vt:lpstr>Achsschenkellenkung</vt:lpstr>
      <vt:lpstr>Diagramm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Dirk Fox</dc:creator>
  <cp:lastModifiedBy>Dirk Fox</cp:lastModifiedBy>
  <dcterms:created xsi:type="dcterms:W3CDTF">2015-04-12T10:35:20Z</dcterms:created>
  <dcterms:modified xsi:type="dcterms:W3CDTF">2015-09-27T13:20:21Z</dcterms:modified>
</cp:coreProperties>
</file>